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cfa365.sharepoint.com/sites/TravelandMeetingPlanning/Travel and Meeting/Meetings/2025 Meetings/25 09 NAACT/CEU Information/"/>
    </mc:Choice>
  </mc:AlternateContent>
  <xr:revisionPtr revIDLastSave="1" documentId="13_ncr:1_{727A33E8-ABB7-41CC-B4EB-C956747F816D}" xr6:coauthVersionLast="47" xr6:coauthVersionMax="47" xr10:uidLastSave="{F4D8DB7D-0A3D-4EE6-83FD-60FD8CDDEBF4}"/>
  <bookViews>
    <workbookView xWindow="28680" yWindow="-120" windowWidth="29040" windowHeight="15720" xr2:uid="{B23898CE-9A86-4C59-8B43-ED768F15177D}"/>
  </bookViews>
  <sheets>
    <sheet name="Sheet1" sheetId="1" r:id="rId1"/>
  </sheets>
  <definedNames>
    <definedName name="_xlnm._FilterDatabase" localSheetId="0" hidden="1">Sheet1!$A$11:$H$71</definedName>
    <definedName name="_xlnm.Print_Area" localSheetId="0">Sheet1!$A$1:$H$73</definedName>
    <definedName name="_xlnm.Print_Titles" localSheetId="0">Sheet1!$11:$11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6" i="1"/>
  <c r="C8" i="1"/>
  <c r="C7" i="1"/>
  <c r="C6" i="1"/>
  <c r="H72" i="1"/>
  <c r="F72" i="1"/>
  <c r="H31" i="1"/>
  <c r="G31" i="1"/>
  <c r="F31" i="1"/>
  <c r="H73" i="1"/>
  <c r="G73" i="1"/>
  <c r="F73" i="1"/>
  <c r="H71" i="1"/>
  <c r="F71" i="1"/>
  <c r="H30" i="1"/>
  <c r="F30" i="1"/>
  <c r="H29" i="1"/>
  <c r="F29" i="1"/>
  <c r="H28" i="1"/>
  <c r="F28" i="1"/>
  <c r="H70" i="1"/>
  <c r="F70" i="1"/>
  <c r="H69" i="1"/>
  <c r="F69" i="1"/>
  <c r="H27" i="1"/>
  <c r="H6" i="1" s="1"/>
  <c r="G6" i="1" s="1"/>
  <c r="F27" i="1"/>
  <c r="F68" i="1"/>
  <c r="F67" i="1"/>
  <c r="F66" i="1"/>
  <c r="F65" i="1"/>
  <c r="F64" i="1"/>
  <c r="H39" i="1"/>
  <c r="F39" i="1"/>
  <c r="H49" i="1"/>
  <c r="F49" i="1"/>
  <c r="H34" i="1"/>
  <c r="F34" i="1"/>
  <c r="F8" i="1" l="1"/>
  <c r="E8" i="1" s="1"/>
  <c r="H7" i="1"/>
  <c r="G7" i="1" s="1"/>
  <c r="F6" i="1"/>
  <c r="E6" i="1" s="1"/>
  <c r="F7" i="1"/>
  <c r="E7" i="1" s="1"/>
  <c r="H8" i="1"/>
  <c r="G8" i="1" s="1"/>
  <c r="E9" i="1"/>
  <c r="C9" i="1"/>
  <c r="D9" i="1"/>
  <c r="G9" i="1" l="1"/>
  <c r="H9" i="1"/>
  <c r="F9" i="1"/>
</calcChain>
</file>

<file path=xl/sharedStrings.xml><?xml version="1.0" encoding="utf-8"?>
<sst xmlns="http://schemas.openxmlformats.org/spreadsheetml/2006/main" count="324" uniqueCount="173">
  <si>
    <t>BOD</t>
  </si>
  <si>
    <t>Note (if any)</t>
  </si>
  <si>
    <t>Membership</t>
  </si>
  <si>
    <t>Min Count</t>
  </si>
  <si>
    <t>Conference Sessions, Commission on</t>
  </si>
  <si>
    <t>Episcopacy, Committee on</t>
  </si>
  <si>
    <t>MAND</t>
  </si>
  <si>
    <t>Equitable Compensation, Commission on</t>
  </si>
  <si>
    <t>611-619</t>
  </si>
  <si>
    <t>Finance and Administration, Council on</t>
  </si>
  <si>
    <t>Higher Education and Campus Ministries, Board of</t>
  </si>
  <si>
    <t>Board of Laity</t>
  </si>
  <si>
    <t>Native American Ministries, Committee on</t>
  </si>
  <si>
    <t>Older Adult Ministries</t>
  </si>
  <si>
    <t>Ordained Ministries, Board of</t>
  </si>
  <si>
    <t>OPT</t>
  </si>
  <si>
    <t>Religion and Race, Commission on</t>
  </si>
  <si>
    <t>Status and Role of Women, Commission on</t>
  </si>
  <si>
    <t>Trustees, Board of</t>
  </si>
  <si>
    <t>Youth Ministries, Conference Council on</t>
  </si>
  <si>
    <t>BOD suggests, doesn't require</t>
  </si>
  <si>
    <t>REQ</t>
  </si>
  <si>
    <t>United Methodist Women</t>
  </si>
  <si>
    <t>United Methodist Men</t>
  </si>
  <si>
    <t>5 min, 21 max., 1 more lay than clergy</t>
  </si>
  <si>
    <t>equal clergy/lay, no min or max</t>
  </si>
  <si>
    <t>no min or max</t>
  </si>
  <si>
    <t>25 + 1 per district</t>
  </si>
  <si>
    <t>Ethnic Local Church Concerns, Committee on</t>
  </si>
  <si>
    <t>Global Ministries, Board of</t>
  </si>
  <si>
    <t>Administrative Review Committee</t>
  </si>
  <si>
    <t xml:space="preserve">2 per district min. </t>
  </si>
  <si>
    <t>Mandatory, the conference "shall" have</t>
  </si>
  <si>
    <t>Required, the Conference "shall have or an alternative structure"</t>
  </si>
  <si>
    <t>Small Membership Churches, Commission on</t>
  </si>
  <si>
    <t>Communication, Commission on</t>
  </si>
  <si>
    <t>Young Adult, Coucil on</t>
  </si>
  <si>
    <t>Clergy Medical Leave, Joint Committee on</t>
  </si>
  <si>
    <t>Accessibility ,Committee on disability concerns</t>
  </si>
  <si>
    <t>Hispanic Latino Ministries</t>
  </si>
  <si>
    <t>Committee on Journal Publications</t>
  </si>
  <si>
    <t>Criminal Justice and Mercy</t>
  </si>
  <si>
    <t>Lay Servant Ministries, Committee on</t>
  </si>
  <si>
    <t>"shall create appropriate structure"</t>
  </si>
  <si>
    <t>Max Count</t>
  </si>
  <si>
    <t>Annual Conference Journal (MAND)</t>
  </si>
  <si>
    <t>Audit Review Committee</t>
  </si>
  <si>
    <t>includes 1 layperson and 1 clergy person from churches with fewer than 200 members; shall meet at least 2x/year</t>
  </si>
  <si>
    <t>Discipleship, Conference Board of</t>
  </si>
  <si>
    <t>Church and Society, Conference Board of</t>
  </si>
  <si>
    <t>no min or max. Gen. Board of Disc. Members shall be members of Conf. Board</t>
  </si>
  <si>
    <t>district directors of Lay Servant Ministries, or equivalent, including a  Conference Director (certified lay servant) and committee elected officers</t>
  </si>
  <si>
    <t>members elected, # determined by Conference</t>
  </si>
  <si>
    <t>no min or max, members det. By Conference, includes mission coordinator of UMWomen and member of Gen Conference of GM, board conference secretary</t>
  </si>
  <si>
    <t>Parish and Community Development, Committee on</t>
  </si>
  <si>
    <t>institutional and voluntary ministries, subcommittee</t>
  </si>
  <si>
    <t>church and community ministry, subcommittee on</t>
  </si>
  <si>
    <t>no min, no max</t>
  </si>
  <si>
    <t>town and country ministries, subcommittee on</t>
  </si>
  <si>
    <t>includes inc. areas of 10K- 50K, inc areas of 10K and under, areas of 200 pps /sqm.</t>
  </si>
  <si>
    <t>small membership churches, subcommitte on</t>
  </si>
  <si>
    <t>areas with 50,000+</t>
  </si>
  <si>
    <t>no min or max, chair member of  conf. council on ministries</t>
  </si>
  <si>
    <t>regional committee/commission, Higher Ed and Campus ministries</t>
  </si>
  <si>
    <t>maj. Of members from participating annual conf. boards og higher education and campus ministries including college pres., campus ministers, students and ethic persons</t>
  </si>
  <si>
    <t>may inlude bishop or bishop rep., area district superintendents, clergy and lapersons rep. conference comm. On urban ministry, comm on religion and race UMW and UMM, rep from community-based ministries and district coucil reps and other reps and people w/ rel. skills.</t>
  </si>
  <si>
    <t>1/3 max lay persons.</t>
  </si>
  <si>
    <t>15 min. at least 1/5th lay, 4-year term, at least  6 ordained elders and deacons. 2 associate members or local pastors, when possible</t>
  </si>
  <si>
    <t>632.5j</t>
  </si>
  <si>
    <t>632.5c</t>
  </si>
  <si>
    <t>632.5d</t>
  </si>
  <si>
    <t>632.5f</t>
  </si>
  <si>
    <t>632.5i</t>
  </si>
  <si>
    <t>634.1d</t>
  </si>
  <si>
    <t>Conference Relations Committee</t>
  </si>
  <si>
    <t>District Superintendents shall not serve on committee</t>
  </si>
  <si>
    <t>5 exactly (3 clergy and 2 alternates); nominated by the bishop; elected every 4 years by clergy session</t>
  </si>
  <si>
    <t>1/3 laymen, laywomen, clergy; elected every 4 years by conference</t>
  </si>
  <si>
    <t>7 minimum, 17 Maximum, 1/5 appointed by bishop.1+ meeting/year</t>
  </si>
  <si>
    <t xml:space="preserve">Episcopal Residence Committee </t>
  </si>
  <si>
    <t>3 required, consultants optional</t>
  </si>
  <si>
    <t>"or other structure to provide function"</t>
  </si>
  <si>
    <t>Board of Pensions</t>
  </si>
  <si>
    <t>12 minimum (recommended); 1/3 laywomen, 1/3 laymen, 1/3 clergy; elected for 8 year terms; includes conference clergy and church laperson who is a member of Wespath</t>
  </si>
  <si>
    <t>Other Annual Conference Organizations</t>
  </si>
  <si>
    <t>none</t>
  </si>
  <si>
    <t>board-elected directors determine organizations</t>
  </si>
  <si>
    <t>640, 2512.1-8</t>
  </si>
  <si>
    <t>21 (recommended)</t>
  </si>
  <si>
    <t># of members determined by conference. May include ex officio reps from UM heritage landmarks</t>
  </si>
  <si>
    <t xml:space="preserve">Archives and History, Commission on </t>
  </si>
  <si>
    <t>Christian Unity &amp; Interreligious Concerns, Commission/Annual Conference Structure on</t>
  </si>
  <si>
    <t>"or other structure"</t>
  </si>
  <si>
    <t>Conferences determine total number and composition of members</t>
  </si>
  <si>
    <t>Annual conference determines number and composition of members. 1/3 laywomen, 1/3 laymen, and 1/3 clergy. Majority shall be women, both clergy and lay. Addt'l laywomen will be elected if not enough clergywomen are present.</t>
  </si>
  <si>
    <t>nominated and elected by conference.</t>
  </si>
  <si>
    <t>UMW members in Conference</t>
  </si>
  <si>
    <t>All male members</t>
  </si>
  <si>
    <t>"or other equivalent structure"</t>
  </si>
  <si>
    <t xml:space="preserve">1/3 adults, </t>
  </si>
  <si>
    <t>diversity strongly recommended</t>
  </si>
  <si>
    <t xml:space="preserve">1 young adult elected by each district; diversity strongly recommended; 1/2 laypersons. </t>
  </si>
  <si>
    <t>Shall annually appoint mentors in each district in consultation w/ DS.</t>
  </si>
  <si>
    <t>Majority older adults; includes laypersons and clergy.</t>
  </si>
  <si>
    <t>Nominated, elected and determined by annual conference. Shall include persons with physical and mental disabilities.</t>
  </si>
  <si>
    <t>Nominated and elected by annual conference. Where possible, majority of Native Americans</t>
  </si>
  <si>
    <t>Annual Conference encouraged, committee, or other structure.Nominated and elected by conference. 1/3+ Hispanic/Latino persons</t>
  </si>
  <si>
    <t>District Committee on Ordained Ministry</t>
  </si>
  <si>
    <t>District Board of Laity</t>
  </si>
  <si>
    <t>District Committee on Lay Servant Ministries</t>
  </si>
  <si>
    <t>At least half should not be members of the Council, but w/ committee  work-related expertise</t>
  </si>
  <si>
    <t>647, 670</t>
  </si>
  <si>
    <t>district lay leader, 2 people appointed by DS, Recommended 2 laywomen, 2 laymen. 2 clergy 2 at-large. 3 shall be clergy, 7 laypersons. Determined, selected by district conference or annual conference</t>
  </si>
  <si>
    <t>648, 671</t>
  </si>
  <si>
    <t xml:space="preserve">4-year term, elected by annual conference. </t>
  </si>
  <si>
    <t>12 persons; REC 1/3 clergy, 1/3 laywomen, 1/3 laymen, and of legal age.</t>
  </si>
  <si>
    <t>Recommended: include churches of less than 200.The Council may form committees necessary for fulfilling duties.</t>
  </si>
  <si>
    <t>" or equivalent structure"               May divide its membership into committees of approx. equal size modeled under General Board of Church and Society.</t>
  </si>
  <si>
    <t>"or other equivalent strructure"</t>
  </si>
  <si>
    <t>"or other equivalent"                            ex officio recommendations, no max</t>
  </si>
  <si>
    <t>"or assign to other existing agency"</t>
  </si>
  <si>
    <t>632.5e</t>
  </si>
  <si>
    <t>congregational development, subcommittee on</t>
  </si>
  <si>
    <t xml:space="preserve">If Gen Board of GM, it assigns church and commuity members </t>
  </si>
  <si>
    <t>632.5g</t>
  </si>
  <si>
    <t>urban ministries, subcommittee on</t>
  </si>
  <si>
    <t>632.5h</t>
  </si>
  <si>
    <t>Paragraph 610 Details the requirements and latitudes for Annual Conference restructuring.</t>
  </si>
  <si>
    <t xml:space="preserve"> Conferences may structure its ministries but those marked REQ above must be provided for</t>
  </si>
  <si>
    <t>1 per district</t>
  </si>
  <si>
    <t>no min or max, majority non-white</t>
  </si>
  <si>
    <t>"encouraged to establish"</t>
  </si>
  <si>
    <t>DISTRICT</t>
  </si>
  <si>
    <t>Average Conf. Membership</t>
  </si>
  <si>
    <t>Required/Mandatory/Optional</t>
  </si>
  <si>
    <t xml:space="preserve">TOTAL </t>
  </si>
  <si>
    <t>2 repselected from BOOM and 2 elected from conference board of pensions + cabinet rep. Encouraged to include one person with a disability.</t>
  </si>
  <si>
    <t>BOOK OF DISCIPLINE REQUIREMENTS ON CONFERENCE STRUCTURE</t>
  </si>
  <si>
    <t>Presented to National Association of Annual Conference Treasurers meeting September 2025. Send corrections to lchafin@nyac.com</t>
  </si>
  <si>
    <t>2 United Methodists from each district</t>
  </si>
  <si>
    <t>Church and Society, District Committee on</t>
  </si>
  <si>
    <t>Religion and Race, District Committee on</t>
  </si>
  <si>
    <t>Young Adult Ministries, District Committee on</t>
  </si>
  <si>
    <t>666, 659.3</t>
  </si>
  <si>
    <t>United Methodist Women in the District, Constitution of</t>
  </si>
  <si>
    <t>Nominated annually by DS. 3+ local church members, Board of Ordained Ministry rep.,DS, and  6+ clergy including elders and deacons, and where possible women and ethnic clergy. Elect their own members.</t>
  </si>
  <si>
    <t>All men and clergy of local churches/charges</t>
  </si>
  <si>
    <t xml:space="preserve">UMW members in district, </t>
  </si>
  <si>
    <t>United Methodist Men in the District, Constitution of</t>
  </si>
  <si>
    <t>District Council on Youth Ministry</t>
  </si>
  <si>
    <t>district determines membership and method of election.Recommended: a) no more than 1/3 adults; b) an equal number of persons with respect to race, ethnicty, gender, sexual orientation, persons with disabilities, economic condition, social status.</t>
  </si>
  <si>
    <t>District Superintendency, Committee on</t>
  </si>
  <si>
    <t>Number of Groups</t>
  </si>
  <si>
    <t>At Conference level</t>
  </si>
  <si>
    <t xml:space="preserve">Minimum number of People </t>
  </si>
  <si>
    <t>Conference</t>
  </si>
  <si>
    <t>Conf + District</t>
  </si>
  <si>
    <t>Average Conference # of People</t>
  </si>
  <si>
    <t>Number of Districts</t>
  </si>
  <si>
    <t>Optional, the Conference "may" have</t>
  </si>
  <si>
    <t>Committee, Board, or Agency Name</t>
  </si>
  <si>
    <t xml:space="preserve">District Union -holds &amp; administers district property, church extension and mission funds. </t>
  </si>
  <si>
    <t>"Shall be a district director of Lay Servant Ministries" "encouraged to create"</t>
  </si>
  <si>
    <t>District Committee on Ministry</t>
  </si>
  <si>
    <t>District Trustees</t>
  </si>
  <si>
    <t xml:space="preserve">If DS parsonage owned by district, "not fewer than 3 nor more than 9" elected by District Conference. </t>
  </si>
  <si>
    <t>District Committee on Church Location and Building</t>
  </si>
  <si>
    <t>DS and min. 6 and max of 9, elected by AC, districts of great geographical extent may have mulitple. Recommend: 1/3 clergy, 1/3 layment, 1/3 laywomen</t>
  </si>
  <si>
    <t>metropolitan commission or Parish Development Strategic Development</t>
  </si>
  <si>
    <t>Not named, execept in referenced in other paragraphs. "Every board, stadning committee, commission, council and work area of distict shall designate one of its members."</t>
  </si>
  <si>
    <t>DS may appoint after consultation with conference board</t>
  </si>
  <si>
    <t>3+ by poisition or at large, "or alternative structure"</t>
  </si>
  <si>
    <t>Additional at Distict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</si>
</sst>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9C0006"/>
      <name val="Aptos Narrow"/>
      <family val="2"/>
      <scheme val="minor"/>
    </font>
    <font>
      <b/>
      <sz val="11"/>
      <color rgb="FF006100"/>
      <name val="Aptos Narrow"/>
      <family val="2"/>
      <scheme val="minor"/>
    </font>
    <font>
      <b/>
      <sz val="11"/>
      <color theme="6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66">
    <xf numFmtId="0" fontId="0" fillId="0" borderId="0" xfId="0"/>
    <xf numFmtId="0" fontId="3" fillId="4" borderId="1" xfId="2" applyBorder="1" applyAlignment="1">
      <alignment horizontal="right"/>
    </xf>
    <xf numFmtId="0" fontId="3" fillId="4" borderId="1" xfId="2" applyBorder="1"/>
    <xf numFmtId="0" fontId="3" fillId="4" borderId="1" xfId="2" applyBorder="1" applyAlignment="1">
      <alignment wrapText="1"/>
    </xf>
    <xf numFmtId="0" fontId="3" fillId="4" borderId="1" xfId="2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2" fillId="3" borderId="1" xfId="1" applyBorder="1" applyAlignment="1">
      <alignment horizontal="right"/>
    </xf>
    <xf numFmtId="0" fontId="2" fillId="3" borderId="1" xfId="1" applyBorder="1"/>
    <xf numFmtId="0" fontId="2" fillId="3" borderId="1" xfId="1" applyBorder="1" applyAlignment="1">
      <alignment wrapText="1"/>
    </xf>
    <xf numFmtId="0" fontId="2" fillId="3" borderId="1" xfId="1" applyBorder="1" applyAlignment="1">
      <alignment horizontal="left" wrapText="1"/>
    </xf>
    <xf numFmtId="0" fontId="0" fillId="2" borderId="1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left" wrapText="1"/>
    </xf>
    <xf numFmtId="0" fontId="0" fillId="5" borderId="1" xfId="0" quotePrefix="1" applyFill="1" applyBorder="1" applyAlignment="1">
      <alignment wrapText="1"/>
    </xf>
    <xf numFmtId="0" fontId="0" fillId="0" borderId="1" xfId="0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9" fillId="6" borderId="1" xfId="2" applyFont="1" applyFill="1" applyBorder="1" applyAlignment="1">
      <alignment horizontal="right"/>
    </xf>
    <xf numFmtId="0" fontId="9" fillId="6" borderId="1" xfId="2" applyFont="1" applyFill="1" applyBorder="1"/>
    <xf numFmtId="0" fontId="9" fillId="6" borderId="1" xfId="2" applyFont="1" applyFill="1" applyBorder="1" applyAlignment="1">
      <alignment wrapText="1"/>
    </xf>
    <xf numFmtId="0" fontId="9" fillId="6" borderId="1" xfId="2" applyFont="1" applyFill="1" applyBorder="1" applyAlignment="1">
      <alignment horizontal="left" wrapText="1"/>
    </xf>
    <xf numFmtId="0" fontId="10" fillId="6" borderId="1" xfId="2" applyFont="1" applyFill="1" applyBorder="1"/>
    <xf numFmtId="0" fontId="10" fillId="6" borderId="1" xfId="2" applyFont="1" applyFill="1" applyBorder="1" applyAlignment="1">
      <alignment wrapText="1"/>
    </xf>
    <xf numFmtId="0" fontId="10" fillId="6" borderId="1" xfId="2" applyFont="1" applyFill="1" applyBorder="1" applyAlignment="1">
      <alignment horizontal="left" wrapText="1"/>
    </xf>
    <xf numFmtId="0" fontId="10" fillId="6" borderId="1" xfId="2" applyFont="1" applyFill="1" applyBorder="1" applyAlignment="1">
      <alignment horizontal="right"/>
    </xf>
    <xf numFmtId="0" fontId="0" fillId="0" borderId="2" xfId="0" applyBorder="1"/>
    <xf numFmtId="0" fontId="2" fillId="3" borderId="2" xfId="1" applyBorder="1"/>
    <xf numFmtId="0" fontId="0" fillId="2" borderId="2" xfId="0" applyFill="1" applyBorder="1"/>
    <xf numFmtId="0" fontId="0" fillId="5" borderId="2" xfId="0" applyFill="1" applyBorder="1"/>
    <xf numFmtId="0" fontId="11" fillId="7" borderId="3" xfId="0" applyFont="1" applyFill="1" applyBorder="1" applyAlignment="1">
      <alignment horizontal="center" wrapText="1"/>
    </xf>
    <xf numFmtId="0" fontId="11" fillId="7" borderId="4" xfId="0" applyFont="1" applyFill="1" applyBorder="1" applyAlignment="1">
      <alignment horizontal="center"/>
    </xf>
    <xf numFmtId="0" fontId="10" fillId="6" borderId="1" xfId="2" applyFont="1" applyFill="1" applyBorder="1" applyAlignment="1">
      <alignment vertical="justify"/>
    </xf>
    <xf numFmtId="0" fontId="12" fillId="0" borderId="1" xfId="0" applyFont="1" applyBorder="1" applyAlignment="1">
      <alignment horizontal="center" wrapText="1"/>
    </xf>
    <xf numFmtId="0" fontId="8" fillId="8" borderId="1" xfId="1" applyFont="1" applyFill="1" applyBorder="1" applyAlignment="1">
      <alignment horizontal="right"/>
    </xf>
    <xf numFmtId="0" fontId="8" fillId="8" borderId="1" xfId="1" applyFont="1" applyFill="1" applyBorder="1"/>
    <xf numFmtId="0" fontId="8" fillId="8" borderId="1" xfId="1" applyFont="1" applyFill="1" applyBorder="1" applyAlignment="1">
      <alignment wrapText="1"/>
    </xf>
    <xf numFmtId="0" fontId="8" fillId="8" borderId="1" xfId="1" applyFont="1" applyFill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3" fillId="0" borderId="1" xfId="2" applyFill="1" applyBorder="1"/>
    <xf numFmtId="0" fontId="2" fillId="0" borderId="1" xfId="1" applyFill="1" applyBorder="1"/>
    <xf numFmtId="0" fontId="7" fillId="0" borderId="1" xfId="2" applyFont="1" applyFill="1" applyBorder="1"/>
    <xf numFmtId="0" fontId="10" fillId="0" borderId="1" xfId="2" applyFont="1" applyFill="1" applyBorder="1"/>
    <xf numFmtId="0" fontId="8" fillId="0" borderId="1" xfId="1" applyFont="1" applyFill="1" applyBorder="1"/>
    <xf numFmtId="0" fontId="9" fillId="0" borderId="1" xfId="2" applyFont="1" applyFill="1" applyBorder="1"/>
  </cellXfs>
  <cellStyles count="3">
    <cellStyle name="Bad" xfId="1" builtinId="27"/>
    <cellStyle name="Good" xfId="2" builtinId="26"/>
    <cellStyle name="Normal" xfId="0" builtinId="0"/>
  </cellStyles>
  <dxfs count="6">
    <dxf>
      <fill>
        <patternFill patternType="solid">
          <fgColor rgb="FFD0D0D0"/>
          <bgColor rgb="FF000000"/>
        </patternFill>
      </fill>
    </dxf>
    <dxf>
      <fill>
        <patternFill patternType="solid">
          <fgColor rgb="FFC6EFCE"/>
          <bgColor rgb="FFFFFFFF"/>
        </patternFill>
      </fill>
    </dxf>
    <dxf>
      <fill>
        <patternFill patternType="solid">
          <fgColor rgb="FFF7C7AC"/>
          <bgColor rgb="FF000000"/>
        </patternFill>
      </fill>
    </dxf>
    <dxf>
      <fill>
        <patternFill patternType="solid">
          <fgColor rgb="FFF2CEEF"/>
          <bgColor rgb="FF000000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13487-AED8-4887-B9CF-649C312B76D8}">
  <sheetPr>
    <pageSetUpPr fitToPage="1"/>
  </sheetPr>
  <dimension ref="A1:H73"/>
  <sheetViews>
    <sheetView tabSelected="1" zoomScaleNormal="100" workbookViewId="0">
      <selection sqref="A1:H1"/>
    </sheetView>
  </sheetViews>
  <sheetFormatPr defaultColWidth="9.140625" defaultRowHeight="15" x14ac:dyDescent="0.25"/>
  <cols>
    <col min="1" max="1" width="16.85546875" style="5" customWidth="1"/>
    <col min="2" max="2" width="62.140625" style="8" customWidth="1"/>
    <col min="3" max="3" width="32.85546875" style="6" customWidth="1"/>
    <col min="4" max="4" width="37.140625" style="6" customWidth="1"/>
    <col min="5" max="5" width="18.85546875" style="6" customWidth="1"/>
    <col min="6" max="6" width="13.7109375" style="7" customWidth="1"/>
    <col min="7" max="7" width="17.5703125" style="7" customWidth="1"/>
    <col min="8" max="8" width="17.85546875" style="8" customWidth="1"/>
    <col min="9" max="16384" width="9.140625" style="57"/>
  </cols>
  <sheetData>
    <row r="1" spans="1:8" ht="18.75" x14ac:dyDescent="0.3">
      <c r="A1" s="52" t="s">
        <v>137</v>
      </c>
      <c r="B1" s="53"/>
      <c r="C1" s="53"/>
      <c r="D1" s="53"/>
      <c r="E1" s="53"/>
      <c r="F1" s="53"/>
      <c r="G1" s="53"/>
      <c r="H1" s="54"/>
    </row>
    <row r="2" spans="1:8" ht="18.75" x14ac:dyDescent="0.3">
      <c r="A2" s="22"/>
      <c r="B2" s="23"/>
      <c r="C2" s="25" t="s">
        <v>138</v>
      </c>
      <c r="D2" s="23"/>
      <c r="E2" s="23"/>
      <c r="F2" s="23"/>
      <c r="G2" s="26"/>
      <c r="H2" s="24"/>
    </row>
    <row r="3" spans="1:8" ht="17.100000000000001" customHeight="1" x14ac:dyDescent="0.3">
      <c r="A3" s="22"/>
      <c r="B3" s="23"/>
      <c r="C3" s="25"/>
      <c r="D3" s="23"/>
      <c r="E3" s="23"/>
      <c r="F3" s="23"/>
      <c r="G3" s="40">
        <v>3</v>
      </c>
      <c r="H3" s="41" t="s">
        <v>158</v>
      </c>
    </row>
    <row r="4" spans="1:8" ht="21" customHeight="1" x14ac:dyDescent="0.3">
      <c r="A4" s="22"/>
      <c r="B4" s="23"/>
      <c r="C4" s="55" t="s">
        <v>152</v>
      </c>
      <c r="D4" s="56"/>
      <c r="E4" s="55" t="s">
        <v>154</v>
      </c>
      <c r="F4" s="56"/>
      <c r="G4" s="55" t="s">
        <v>157</v>
      </c>
      <c r="H4" s="56"/>
    </row>
    <row r="5" spans="1:8" ht="13.5" customHeight="1" x14ac:dyDescent="0.25">
      <c r="B5" s="36"/>
      <c r="C5" s="20" t="s">
        <v>153</v>
      </c>
      <c r="D5" s="20" t="s">
        <v>172</v>
      </c>
      <c r="E5" s="20" t="s">
        <v>155</v>
      </c>
      <c r="F5" s="20" t="s">
        <v>156</v>
      </c>
      <c r="G5" s="20" t="s">
        <v>155</v>
      </c>
      <c r="H5" s="21" t="s">
        <v>156</v>
      </c>
    </row>
    <row r="6" spans="1:8" x14ac:dyDescent="0.25">
      <c r="A6" s="9" t="s">
        <v>6</v>
      </c>
      <c r="B6" s="37" t="s">
        <v>32</v>
      </c>
      <c r="C6" s="27">
        <f>COUNTIF($E$12:$E$73,A6)-COUNTIFS($E$12:$E$73,A6,$C$12:$C$73,"DISTRICT")</f>
        <v>14</v>
      </c>
      <c r="D6" s="27">
        <f>COUNTIFS($E$12:$E$73,A6,$C$12:$C$73,"DISTRICT")*$G$3</f>
        <v>15</v>
      </c>
      <c r="E6" s="27">
        <f>F6-SUMIFS($F$12:$F$73,$E$12:$E$73,A6,$C$12:$C$73,"DISTRICT")</f>
        <v>83</v>
      </c>
      <c r="F6" s="27">
        <f>SUMIF($E$12:$E$73,$A$6,$F$12:$F$73)</f>
        <v>194</v>
      </c>
      <c r="G6" s="27">
        <f>H6-SUMIFS($H$12:$H$73,$E$12:$E$73,A6,$C$12:$C$73,"DISTRICT")</f>
        <v>251</v>
      </c>
      <c r="H6" s="27">
        <f>SUMIF($E$12:$E$67,$A$6,H12:H67)</f>
        <v>416</v>
      </c>
    </row>
    <row r="7" spans="1:8" x14ac:dyDescent="0.25">
      <c r="A7" s="14" t="s">
        <v>21</v>
      </c>
      <c r="B7" s="39" t="s">
        <v>33</v>
      </c>
      <c r="C7" s="27">
        <f t="shared" ref="C7:C8" si="0">COUNTIF($E$12:$E$73,A7)-COUNTIFS($E$12:$E$73,A7,$C$12:$C$73,"DISTRICT")</f>
        <v>14</v>
      </c>
      <c r="D7" s="27">
        <f t="shared" ref="D7:D8" si="1">COUNTIFS($E$12:$E$73,A7,$C$12:$C$73,"DISTRICT")*$G$3</f>
        <v>0</v>
      </c>
      <c r="E7" s="27">
        <f t="shared" ref="E7:E8" si="2">F7-SUMIFS($F$12:$F$73,$E$12:$E$73,A7,$C$12:$C$73,"DISTRICT")</f>
        <v>71</v>
      </c>
      <c r="F7" s="27">
        <f>SUMIF($E$12:$E$73,$A$7,$F$12:$F$73)</f>
        <v>71</v>
      </c>
      <c r="G7" s="27">
        <f t="shared" ref="G7:G8" ca="1" si="3">H7-SUMIFS($H$12:$H$73,$E$12:$E$73,A7,$C$12:$C$73,"DISTRICT")</f>
        <v>423</v>
      </c>
      <c r="H7" s="27">
        <f ca="1">SUMIF($E$12:$E$67,$A$6,H14:H67)</f>
        <v>423</v>
      </c>
    </row>
    <row r="8" spans="1:8" x14ac:dyDescent="0.25">
      <c r="A8" s="13" t="s">
        <v>15</v>
      </c>
      <c r="B8" s="38" t="s">
        <v>159</v>
      </c>
      <c r="C8" s="27">
        <f t="shared" si="0"/>
        <v>18</v>
      </c>
      <c r="D8" s="43">
        <f t="shared" si="1"/>
        <v>30</v>
      </c>
      <c r="E8" s="43">
        <f t="shared" si="2"/>
        <v>28</v>
      </c>
      <c r="F8" s="43">
        <f>SUMIF($E$12:$E$73,$A$8,$F$12:$F$73)</f>
        <v>124</v>
      </c>
      <c r="G8" s="43">
        <f t="shared" ca="1" si="3"/>
        <v>296</v>
      </c>
      <c r="H8" s="43">
        <f ca="1">SUMIF($E$12:$E$67,$A$6,H13:H67)</f>
        <v>413</v>
      </c>
    </row>
    <row r="9" spans="1:8" s="58" customFormat="1" x14ac:dyDescent="0.25">
      <c r="A9" s="48"/>
      <c r="B9" s="49" t="s">
        <v>135</v>
      </c>
      <c r="C9" s="21">
        <f t="shared" ref="C9:H9" si="4">SUM(C6:C8)</f>
        <v>46</v>
      </c>
      <c r="D9" s="21">
        <f t="shared" si="4"/>
        <v>45</v>
      </c>
      <c r="E9" s="21">
        <f t="shared" si="4"/>
        <v>182</v>
      </c>
      <c r="F9" s="21">
        <f t="shared" si="4"/>
        <v>389</v>
      </c>
      <c r="G9" s="21">
        <f t="shared" ca="1" si="4"/>
        <v>970</v>
      </c>
      <c r="H9" s="50">
        <f t="shared" ca="1" si="4"/>
        <v>1252</v>
      </c>
    </row>
    <row r="10" spans="1:8" x14ac:dyDescent="0.25">
      <c r="F10" s="19"/>
      <c r="G10" s="19"/>
      <c r="H10" s="5"/>
    </row>
    <row r="11" spans="1:8" s="59" customFormat="1" ht="30" x14ac:dyDescent="0.25">
      <c r="A11" s="51" t="s">
        <v>0</v>
      </c>
      <c r="B11" s="51" t="s">
        <v>160</v>
      </c>
      <c r="C11" s="20" t="s">
        <v>1</v>
      </c>
      <c r="D11" s="20" t="s">
        <v>2</v>
      </c>
      <c r="E11" s="20" t="s">
        <v>134</v>
      </c>
      <c r="F11" s="20" t="s">
        <v>3</v>
      </c>
      <c r="G11" s="20" t="s">
        <v>44</v>
      </c>
      <c r="H11" s="20" t="s">
        <v>133</v>
      </c>
    </row>
    <row r="12" spans="1:8" s="60" customFormat="1" ht="45" x14ac:dyDescent="0.25">
      <c r="A12" s="5">
        <v>610</v>
      </c>
      <c r="B12" s="6" t="s">
        <v>127</v>
      </c>
      <c r="C12" s="6" t="s">
        <v>128</v>
      </c>
      <c r="D12" s="6" t="s">
        <v>139</v>
      </c>
      <c r="E12" s="6"/>
      <c r="F12" s="7"/>
      <c r="G12" s="7"/>
      <c r="H12" s="8"/>
    </row>
    <row r="13" spans="1:8" s="60" customFormat="1" ht="60" x14ac:dyDescent="0.25">
      <c r="A13" s="9" t="s">
        <v>8</v>
      </c>
      <c r="B13" s="10" t="s">
        <v>9</v>
      </c>
      <c r="C13" s="11" t="s">
        <v>116</v>
      </c>
      <c r="D13" s="11" t="s">
        <v>24</v>
      </c>
      <c r="E13" s="11" t="s">
        <v>6</v>
      </c>
      <c r="F13" s="12">
        <v>5</v>
      </c>
      <c r="G13" s="12" t="s">
        <v>88</v>
      </c>
      <c r="H13" s="10">
        <v>18</v>
      </c>
    </row>
    <row r="14" spans="1:8" ht="60" x14ac:dyDescent="0.25">
      <c r="A14" s="9">
        <v>624</v>
      </c>
      <c r="B14" s="10" t="s">
        <v>7</v>
      </c>
      <c r="C14" s="11" t="s">
        <v>47</v>
      </c>
      <c r="D14" s="11" t="s">
        <v>25</v>
      </c>
      <c r="E14" s="11" t="s">
        <v>6</v>
      </c>
      <c r="F14" s="12">
        <v>3</v>
      </c>
      <c r="G14" s="12" t="s">
        <v>85</v>
      </c>
      <c r="H14" s="10">
        <v>7</v>
      </c>
    </row>
    <row r="15" spans="1:8" s="61" customFormat="1" ht="30" x14ac:dyDescent="0.25">
      <c r="A15" s="9">
        <v>631</v>
      </c>
      <c r="B15" s="10" t="s">
        <v>28</v>
      </c>
      <c r="C15" s="11" t="s">
        <v>52</v>
      </c>
      <c r="D15" s="11" t="s">
        <v>130</v>
      </c>
      <c r="E15" s="11" t="s">
        <v>6</v>
      </c>
      <c r="F15" s="12">
        <v>3</v>
      </c>
      <c r="G15" s="12" t="s">
        <v>85</v>
      </c>
      <c r="H15" s="10">
        <v>9</v>
      </c>
    </row>
    <row r="16" spans="1:8" s="60" customFormat="1" ht="60" x14ac:dyDescent="0.25">
      <c r="A16" s="9">
        <v>634</v>
      </c>
      <c r="B16" s="10" t="s">
        <v>14</v>
      </c>
      <c r="C16" s="11"/>
      <c r="D16" s="11" t="s">
        <v>67</v>
      </c>
      <c r="E16" s="11" t="s">
        <v>6</v>
      </c>
      <c r="F16" s="12">
        <v>15</v>
      </c>
      <c r="G16" s="12" t="s">
        <v>66</v>
      </c>
      <c r="H16" s="10">
        <v>35</v>
      </c>
    </row>
    <row r="17" spans="1:8" s="61" customFormat="1" ht="30" x14ac:dyDescent="0.25">
      <c r="A17" s="9" t="s">
        <v>73</v>
      </c>
      <c r="B17" s="10" t="s">
        <v>74</v>
      </c>
      <c r="C17" s="11" t="s">
        <v>102</v>
      </c>
      <c r="D17" s="11" t="s">
        <v>75</v>
      </c>
      <c r="E17" s="11" t="s">
        <v>6</v>
      </c>
      <c r="F17" s="12">
        <v>3</v>
      </c>
      <c r="G17" s="12" t="s">
        <v>85</v>
      </c>
      <c r="H17" s="10">
        <v>6</v>
      </c>
    </row>
    <row r="18" spans="1:8" ht="45" x14ac:dyDescent="0.25">
      <c r="A18" s="9">
        <v>635</v>
      </c>
      <c r="B18" s="10" t="s">
        <v>30</v>
      </c>
      <c r="C18" s="11"/>
      <c r="D18" s="11" t="s">
        <v>76</v>
      </c>
      <c r="E18" s="11" t="s">
        <v>6</v>
      </c>
      <c r="F18" s="12">
        <v>5</v>
      </c>
      <c r="G18" s="12" t="s">
        <v>85</v>
      </c>
      <c r="H18" s="10">
        <v>5</v>
      </c>
    </row>
    <row r="19" spans="1:8" ht="30" x14ac:dyDescent="0.25">
      <c r="A19" s="9">
        <v>636</v>
      </c>
      <c r="B19" s="10" t="s">
        <v>5</v>
      </c>
      <c r="C19" s="11" t="s">
        <v>77</v>
      </c>
      <c r="D19" s="11" t="s">
        <v>78</v>
      </c>
      <c r="E19" s="11" t="s">
        <v>6</v>
      </c>
      <c r="F19" s="12">
        <v>7</v>
      </c>
      <c r="G19" s="12">
        <v>17</v>
      </c>
      <c r="H19" s="10">
        <v>15</v>
      </c>
    </row>
    <row r="20" spans="1:8" ht="75" x14ac:dyDescent="0.25">
      <c r="A20" s="9">
        <v>638</v>
      </c>
      <c r="B20" s="10" t="s">
        <v>82</v>
      </c>
      <c r="C20" s="11"/>
      <c r="D20" s="11" t="s">
        <v>83</v>
      </c>
      <c r="E20" s="11" t="s">
        <v>6</v>
      </c>
      <c r="F20" s="12">
        <v>12</v>
      </c>
      <c r="G20" s="12" t="s">
        <v>85</v>
      </c>
      <c r="H20" s="10">
        <v>21</v>
      </c>
    </row>
    <row r="21" spans="1:8" s="60" customFormat="1" ht="30" x14ac:dyDescent="0.25">
      <c r="A21" s="9" t="s">
        <v>87</v>
      </c>
      <c r="B21" s="10" t="s">
        <v>18</v>
      </c>
      <c r="C21" s="11" t="s">
        <v>114</v>
      </c>
      <c r="D21" s="11" t="s">
        <v>115</v>
      </c>
      <c r="E21" s="11" t="s">
        <v>6</v>
      </c>
      <c r="F21" s="12">
        <v>12</v>
      </c>
      <c r="G21" s="12">
        <v>12</v>
      </c>
      <c r="H21" s="10">
        <v>12</v>
      </c>
    </row>
    <row r="22" spans="1:8" s="61" customFormat="1" ht="45" x14ac:dyDescent="0.25">
      <c r="A22" s="9">
        <v>641</v>
      </c>
      <c r="B22" s="10" t="s">
        <v>90</v>
      </c>
      <c r="C22" s="11"/>
      <c r="D22" s="11" t="s">
        <v>89</v>
      </c>
      <c r="E22" s="11" t="s">
        <v>6</v>
      </c>
      <c r="F22" s="12">
        <v>3</v>
      </c>
      <c r="G22" s="12" t="s">
        <v>85</v>
      </c>
      <c r="H22" s="10">
        <v>7</v>
      </c>
    </row>
    <row r="23" spans="1:8" ht="90" x14ac:dyDescent="0.25">
      <c r="A23" s="9">
        <v>644</v>
      </c>
      <c r="B23" s="10" t="s">
        <v>17</v>
      </c>
      <c r="C23" s="11"/>
      <c r="D23" s="11" t="s">
        <v>94</v>
      </c>
      <c r="E23" s="11" t="s">
        <v>6</v>
      </c>
      <c r="F23" s="12">
        <v>4</v>
      </c>
      <c r="G23" s="12" t="s">
        <v>85</v>
      </c>
      <c r="H23" s="10">
        <v>11</v>
      </c>
    </row>
    <row r="24" spans="1:8" x14ac:dyDescent="0.25">
      <c r="A24" s="9" t="s">
        <v>111</v>
      </c>
      <c r="B24" s="10" t="s">
        <v>22</v>
      </c>
      <c r="C24" s="11"/>
      <c r="D24" s="11" t="s">
        <v>96</v>
      </c>
      <c r="E24" s="11" t="s">
        <v>6</v>
      </c>
      <c r="F24" s="12">
        <v>3</v>
      </c>
      <c r="G24" s="12" t="s">
        <v>85</v>
      </c>
      <c r="H24" s="10">
        <v>60</v>
      </c>
    </row>
    <row r="25" spans="1:8" s="60" customFormat="1" x14ac:dyDescent="0.25">
      <c r="A25" s="9" t="s">
        <v>113</v>
      </c>
      <c r="B25" s="10" t="s">
        <v>23</v>
      </c>
      <c r="C25" s="11"/>
      <c r="D25" s="11" t="s">
        <v>97</v>
      </c>
      <c r="E25" s="11" t="s">
        <v>6</v>
      </c>
      <c r="F25" s="12">
        <v>3</v>
      </c>
      <c r="G25" s="12" t="s">
        <v>85</v>
      </c>
      <c r="H25" s="10">
        <v>30</v>
      </c>
    </row>
    <row r="26" spans="1:8" s="60" customFormat="1" ht="45" x14ac:dyDescent="0.25">
      <c r="A26" s="9">
        <v>650</v>
      </c>
      <c r="B26" s="10" t="s">
        <v>36</v>
      </c>
      <c r="C26" s="11"/>
      <c r="D26" s="11" t="s">
        <v>101</v>
      </c>
      <c r="E26" s="11" t="s">
        <v>6</v>
      </c>
      <c r="F26" s="12">
        <v>5</v>
      </c>
      <c r="G26" s="12" t="s">
        <v>85</v>
      </c>
      <c r="H26" s="10">
        <v>15</v>
      </c>
    </row>
    <row r="27" spans="1:8" s="60" customFormat="1" ht="90" x14ac:dyDescent="0.25">
      <c r="A27" s="44" t="s">
        <v>143</v>
      </c>
      <c r="B27" s="45" t="s">
        <v>107</v>
      </c>
      <c r="C27" s="46" t="s">
        <v>132</v>
      </c>
      <c r="D27" s="46" t="s">
        <v>145</v>
      </c>
      <c r="E27" s="46" t="s">
        <v>6</v>
      </c>
      <c r="F27" s="47">
        <f>$G$3*10</f>
        <v>30</v>
      </c>
      <c r="G27" s="47" t="s">
        <v>85</v>
      </c>
      <c r="H27" s="45">
        <f>$G$3*12</f>
        <v>36</v>
      </c>
    </row>
    <row r="28" spans="1:8" s="60" customFormat="1" ht="90" x14ac:dyDescent="0.25">
      <c r="A28" s="44">
        <v>669</v>
      </c>
      <c r="B28" s="45" t="s">
        <v>151</v>
      </c>
      <c r="C28" s="46" t="s">
        <v>132</v>
      </c>
      <c r="D28" s="46" t="s">
        <v>112</v>
      </c>
      <c r="E28" s="46" t="s">
        <v>6</v>
      </c>
      <c r="F28" s="47">
        <f>$G$3*11</f>
        <v>33</v>
      </c>
      <c r="G28" s="47" t="s">
        <v>85</v>
      </c>
      <c r="H28" s="45">
        <f>$G$3*12</f>
        <v>36</v>
      </c>
    </row>
    <row r="29" spans="1:8" s="60" customFormat="1" x14ac:dyDescent="0.25">
      <c r="A29" s="44">
        <v>670</v>
      </c>
      <c r="B29" s="45" t="s">
        <v>144</v>
      </c>
      <c r="C29" s="46" t="s">
        <v>132</v>
      </c>
      <c r="D29" s="46" t="s">
        <v>147</v>
      </c>
      <c r="E29" s="46" t="s">
        <v>6</v>
      </c>
      <c r="F29" s="47">
        <f>$G$3*5</f>
        <v>15</v>
      </c>
      <c r="G29" s="47" t="s">
        <v>85</v>
      </c>
      <c r="H29" s="45">
        <f>$G$3*18</f>
        <v>54</v>
      </c>
    </row>
    <row r="30" spans="1:8" s="60" customFormat="1" ht="30" x14ac:dyDescent="0.25">
      <c r="A30" s="44">
        <v>671</v>
      </c>
      <c r="B30" s="45" t="s">
        <v>148</v>
      </c>
      <c r="C30" s="46" t="s">
        <v>132</v>
      </c>
      <c r="D30" s="46" t="s">
        <v>146</v>
      </c>
      <c r="E30" s="46" t="s">
        <v>6</v>
      </c>
      <c r="F30" s="47">
        <f>$G$3*5</f>
        <v>15</v>
      </c>
      <c r="G30" s="47" t="s">
        <v>85</v>
      </c>
      <c r="H30" s="45">
        <f>$G$3*7</f>
        <v>21</v>
      </c>
    </row>
    <row r="31" spans="1:8" s="60" customFormat="1" ht="14.85" customHeight="1" x14ac:dyDescent="0.25">
      <c r="A31" s="44">
        <v>2519</v>
      </c>
      <c r="B31" s="45" t="s">
        <v>166</v>
      </c>
      <c r="C31" s="46" t="s">
        <v>132</v>
      </c>
      <c r="D31" s="46" t="s">
        <v>167</v>
      </c>
      <c r="E31" s="46" t="s">
        <v>6</v>
      </c>
      <c r="F31" s="47">
        <f>$G$3*6</f>
        <v>18</v>
      </c>
      <c r="G31" s="47" t="e">
        <f>#REF!*9</f>
        <v>#REF!</v>
      </c>
      <c r="H31" s="45">
        <f>$G$3*6</f>
        <v>18</v>
      </c>
    </row>
    <row r="32" spans="1:8" s="60" customFormat="1" ht="14.85" customHeight="1" x14ac:dyDescent="0.25">
      <c r="A32" s="14">
        <v>628</v>
      </c>
      <c r="B32" s="15" t="s">
        <v>49</v>
      </c>
      <c r="C32" s="16" t="s">
        <v>117</v>
      </c>
      <c r="D32" s="16" t="s">
        <v>26</v>
      </c>
      <c r="E32" s="16" t="s">
        <v>21</v>
      </c>
      <c r="F32" s="17">
        <v>3</v>
      </c>
      <c r="G32" s="17" t="s">
        <v>85</v>
      </c>
      <c r="H32" s="15">
        <v>15</v>
      </c>
    </row>
    <row r="33" spans="1:8" ht="33.6" customHeight="1" x14ac:dyDescent="0.25">
      <c r="A33" s="14">
        <v>629</v>
      </c>
      <c r="B33" s="15" t="s">
        <v>48</v>
      </c>
      <c r="C33" s="16" t="s">
        <v>118</v>
      </c>
      <c r="D33" s="16" t="s">
        <v>50</v>
      </c>
      <c r="E33" s="16" t="s">
        <v>21</v>
      </c>
      <c r="F33" s="17">
        <v>3</v>
      </c>
      <c r="G33" s="17" t="s">
        <v>85</v>
      </c>
      <c r="H33" s="15">
        <v>17</v>
      </c>
    </row>
    <row r="34" spans="1:8" s="60" customFormat="1" ht="45" x14ac:dyDescent="0.25">
      <c r="A34" s="14">
        <v>630</v>
      </c>
      <c r="B34" s="15" t="s">
        <v>11</v>
      </c>
      <c r="C34" s="16" t="s">
        <v>119</v>
      </c>
      <c r="D34" s="16" t="s">
        <v>27</v>
      </c>
      <c r="E34" s="16" t="s">
        <v>21</v>
      </c>
      <c r="F34" s="17">
        <f>25+1*$G$3</f>
        <v>28</v>
      </c>
      <c r="G34" s="17" t="s">
        <v>85</v>
      </c>
      <c r="H34" s="15">
        <f>25+3*$G$3</f>
        <v>34</v>
      </c>
    </row>
    <row r="35" spans="1:8" s="61" customFormat="1" ht="75" x14ac:dyDescent="0.25">
      <c r="A35" s="14">
        <v>632</v>
      </c>
      <c r="B35" s="15" t="s">
        <v>29</v>
      </c>
      <c r="C35" s="16" t="s">
        <v>92</v>
      </c>
      <c r="D35" s="16" t="s">
        <v>53</v>
      </c>
      <c r="E35" s="16" t="s">
        <v>21</v>
      </c>
      <c r="F35" s="17">
        <v>3</v>
      </c>
      <c r="G35" s="17" t="s">
        <v>85</v>
      </c>
      <c r="H35" s="15">
        <v>25</v>
      </c>
    </row>
    <row r="36" spans="1:8" s="61" customFormat="1" x14ac:dyDescent="0.25">
      <c r="A36" s="14">
        <v>632.5</v>
      </c>
      <c r="B36" s="15" t="s">
        <v>54</v>
      </c>
      <c r="C36" s="18" t="s">
        <v>120</v>
      </c>
      <c r="D36" s="16"/>
      <c r="E36" s="16" t="s">
        <v>21</v>
      </c>
      <c r="F36" s="17">
        <v>3</v>
      </c>
      <c r="G36" s="17" t="s">
        <v>85</v>
      </c>
      <c r="H36" s="15">
        <v>13</v>
      </c>
    </row>
    <row r="37" spans="1:8" s="61" customFormat="1" ht="30" x14ac:dyDescent="0.25">
      <c r="A37" s="14">
        <v>633</v>
      </c>
      <c r="B37" s="15" t="s">
        <v>10</v>
      </c>
      <c r="C37" s="16" t="s">
        <v>92</v>
      </c>
      <c r="D37" s="16" t="s">
        <v>62</v>
      </c>
      <c r="E37" s="16" t="s">
        <v>21</v>
      </c>
      <c r="F37" s="17">
        <v>3</v>
      </c>
      <c r="G37" s="17" t="s">
        <v>85</v>
      </c>
      <c r="H37" s="15">
        <v>15</v>
      </c>
    </row>
    <row r="38" spans="1:8" s="61" customFormat="1" ht="30" x14ac:dyDescent="0.25">
      <c r="A38" s="14">
        <v>637</v>
      </c>
      <c r="B38" s="15" t="s">
        <v>79</v>
      </c>
      <c r="C38" s="16" t="s">
        <v>81</v>
      </c>
      <c r="D38" s="16" t="s">
        <v>80</v>
      </c>
      <c r="E38" s="16" t="s">
        <v>21</v>
      </c>
      <c r="F38" s="17">
        <v>3</v>
      </c>
      <c r="G38" s="17" t="s">
        <v>85</v>
      </c>
      <c r="H38" s="15">
        <v>3</v>
      </c>
    </row>
    <row r="39" spans="1:8" x14ac:dyDescent="0.25">
      <c r="A39" s="14">
        <v>642</v>
      </c>
      <c r="B39" s="15" t="s">
        <v>91</v>
      </c>
      <c r="C39" s="16" t="s">
        <v>43</v>
      </c>
      <c r="D39" s="16" t="s">
        <v>31</v>
      </c>
      <c r="E39" s="16" t="s">
        <v>21</v>
      </c>
      <c r="F39" s="17">
        <f>2*$G$3</f>
        <v>6</v>
      </c>
      <c r="G39" s="17"/>
      <c r="H39" s="15">
        <f>$G$3*4</f>
        <v>12</v>
      </c>
    </row>
    <row r="40" spans="1:8" s="61" customFormat="1" ht="30" x14ac:dyDescent="0.25">
      <c r="A40" s="14">
        <v>643</v>
      </c>
      <c r="B40" s="15" t="s">
        <v>16</v>
      </c>
      <c r="C40" s="16" t="s">
        <v>92</v>
      </c>
      <c r="D40" s="16" t="s">
        <v>93</v>
      </c>
      <c r="E40" s="16" t="s">
        <v>21</v>
      </c>
      <c r="F40" s="17">
        <v>3</v>
      </c>
      <c r="G40" s="17" t="s">
        <v>85</v>
      </c>
      <c r="H40" s="15">
        <v>15</v>
      </c>
    </row>
    <row r="41" spans="1:8" s="60" customFormat="1" x14ac:dyDescent="0.25">
      <c r="A41" s="14">
        <v>645</v>
      </c>
      <c r="B41" s="15" t="s">
        <v>34</v>
      </c>
      <c r="C41" s="16" t="s">
        <v>92</v>
      </c>
      <c r="D41" s="16" t="s">
        <v>95</v>
      </c>
      <c r="E41" s="16" t="s">
        <v>21</v>
      </c>
      <c r="F41" s="17">
        <v>3</v>
      </c>
      <c r="G41" s="17" t="s">
        <v>85</v>
      </c>
      <c r="H41" s="15">
        <v>13</v>
      </c>
    </row>
    <row r="42" spans="1:8" s="61" customFormat="1" x14ac:dyDescent="0.25">
      <c r="A42" s="14">
        <v>646</v>
      </c>
      <c r="B42" s="15" t="s">
        <v>35</v>
      </c>
      <c r="C42" s="16" t="s">
        <v>92</v>
      </c>
      <c r="D42" s="16" t="s">
        <v>95</v>
      </c>
      <c r="E42" s="16" t="s">
        <v>21</v>
      </c>
      <c r="F42" s="17">
        <v>3</v>
      </c>
      <c r="G42" s="17"/>
      <c r="H42" s="15">
        <v>7</v>
      </c>
    </row>
    <row r="43" spans="1:8" s="61" customFormat="1" x14ac:dyDescent="0.25">
      <c r="A43" s="14">
        <v>649</v>
      </c>
      <c r="B43" s="15" t="s">
        <v>19</v>
      </c>
      <c r="C43" s="16" t="s">
        <v>98</v>
      </c>
      <c r="D43" s="16" t="s">
        <v>100</v>
      </c>
      <c r="E43" s="16" t="s">
        <v>21</v>
      </c>
      <c r="F43" s="17">
        <v>4</v>
      </c>
      <c r="G43" s="17" t="s">
        <v>99</v>
      </c>
      <c r="H43" s="15">
        <v>22</v>
      </c>
    </row>
    <row r="44" spans="1:8" ht="60" x14ac:dyDescent="0.25">
      <c r="A44" s="14">
        <v>653</v>
      </c>
      <c r="B44" s="15" t="s">
        <v>38</v>
      </c>
      <c r="C44" s="16" t="s">
        <v>92</v>
      </c>
      <c r="D44" s="16" t="s">
        <v>104</v>
      </c>
      <c r="E44" s="16" t="s">
        <v>21</v>
      </c>
      <c r="F44" s="17">
        <v>3</v>
      </c>
      <c r="G44" s="17" t="s">
        <v>85</v>
      </c>
      <c r="H44" s="15">
        <v>11</v>
      </c>
    </row>
    <row r="45" spans="1:8" ht="45" x14ac:dyDescent="0.25">
      <c r="A45" s="14">
        <v>654</v>
      </c>
      <c r="B45" s="15" t="s">
        <v>12</v>
      </c>
      <c r="C45" s="16" t="s">
        <v>92</v>
      </c>
      <c r="D45" s="16" t="s">
        <v>105</v>
      </c>
      <c r="E45" s="16" t="s">
        <v>21</v>
      </c>
      <c r="F45" s="17">
        <v>3</v>
      </c>
      <c r="G45" s="17" t="s">
        <v>85</v>
      </c>
      <c r="H45" s="15">
        <v>5</v>
      </c>
    </row>
    <row r="46" spans="1:8" s="61" customFormat="1" x14ac:dyDescent="0.25">
      <c r="A46" s="1">
        <v>603.29999999999995</v>
      </c>
      <c r="B46" s="2" t="s">
        <v>4</v>
      </c>
      <c r="C46" s="3" t="s">
        <v>20</v>
      </c>
      <c r="D46" s="3"/>
      <c r="E46" s="3" t="s">
        <v>15</v>
      </c>
      <c r="F46" s="4">
        <v>3</v>
      </c>
      <c r="G46" s="4" t="s">
        <v>85</v>
      </c>
      <c r="H46" s="2">
        <v>7</v>
      </c>
    </row>
    <row r="47" spans="1:8" x14ac:dyDescent="0.25">
      <c r="A47" s="1">
        <v>606.29999999999995</v>
      </c>
      <c r="B47" s="2" t="s">
        <v>40</v>
      </c>
      <c r="C47" s="3" t="s">
        <v>45</v>
      </c>
      <c r="D47" s="3"/>
      <c r="E47" s="3" t="s">
        <v>15</v>
      </c>
      <c r="F47" s="4">
        <v>3</v>
      </c>
      <c r="G47" s="4" t="s">
        <v>85</v>
      </c>
      <c r="H47" s="2"/>
    </row>
    <row r="48" spans="1:8" ht="45" x14ac:dyDescent="0.25">
      <c r="A48" s="1">
        <v>617.4</v>
      </c>
      <c r="B48" s="2" t="s">
        <v>46</v>
      </c>
      <c r="C48" s="3"/>
      <c r="D48" s="3" t="s">
        <v>110</v>
      </c>
      <c r="E48" s="3" t="s">
        <v>15</v>
      </c>
      <c r="F48" s="4">
        <v>3</v>
      </c>
      <c r="G48" s="4" t="s">
        <v>85</v>
      </c>
      <c r="H48" s="2"/>
    </row>
    <row r="49" spans="1:8" s="61" customFormat="1" ht="75" x14ac:dyDescent="0.25">
      <c r="A49" s="1">
        <v>630.6</v>
      </c>
      <c r="B49" s="2" t="s">
        <v>42</v>
      </c>
      <c r="C49" s="3" t="s">
        <v>51</v>
      </c>
      <c r="D49" s="3" t="s">
        <v>129</v>
      </c>
      <c r="E49" s="3" t="s">
        <v>15</v>
      </c>
      <c r="F49" s="4">
        <f>1*$G$3</f>
        <v>3</v>
      </c>
      <c r="G49" s="4" t="s">
        <v>85</v>
      </c>
      <c r="H49" s="2">
        <f>5*$G$3</f>
        <v>15</v>
      </c>
    </row>
    <row r="50" spans="1:8" s="61" customFormat="1" x14ac:dyDescent="0.25">
      <c r="A50" s="1" t="s">
        <v>69</v>
      </c>
      <c r="B50" s="2" t="s">
        <v>55</v>
      </c>
      <c r="C50" s="3"/>
      <c r="D50" s="3" t="s">
        <v>57</v>
      </c>
      <c r="E50" s="3" t="s">
        <v>15</v>
      </c>
      <c r="F50" s="4" t="s">
        <v>85</v>
      </c>
      <c r="G50" s="4" t="s">
        <v>85</v>
      </c>
      <c r="H50" s="2"/>
    </row>
    <row r="51" spans="1:8" ht="30" x14ac:dyDescent="0.25">
      <c r="A51" s="1" t="s">
        <v>70</v>
      </c>
      <c r="B51" s="2" t="s">
        <v>56</v>
      </c>
      <c r="C51" s="3" t="s">
        <v>123</v>
      </c>
      <c r="D51" s="3" t="s">
        <v>57</v>
      </c>
      <c r="E51" s="3" t="s">
        <v>15</v>
      </c>
      <c r="F51" s="4" t="s">
        <v>85</v>
      </c>
      <c r="G51" s="4" t="s">
        <v>85</v>
      </c>
      <c r="H51" s="2"/>
    </row>
    <row r="52" spans="1:8" s="61" customFormat="1" x14ac:dyDescent="0.25">
      <c r="A52" s="1" t="s">
        <v>121</v>
      </c>
      <c r="B52" s="2" t="s">
        <v>122</v>
      </c>
      <c r="C52" s="3"/>
      <c r="D52" s="3"/>
      <c r="E52" s="3" t="s">
        <v>15</v>
      </c>
      <c r="F52" s="4" t="s">
        <v>85</v>
      </c>
      <c r="G52" s="4" t="s">
        <v>85</v>
      </c>
      <c r="H52" s="2"/>
    </row>
    <row r="53" spans="1:8" s="60" customFormat="1" ht="45" x14ac:dyDescent="0.25">
      <c r="A53" s="1" t="s">
        <v>71</v>
      </c>
      <c r="B53" s="2" t="s">
        <v>58</v>
      </c>
      <c r="C53" s="3" t="s">
        <v>59</v>
      </c>
      <c r="D53" s="3"/>
      <c r="E53" s="3" t="s">
        <v>15</v>
      </c>
      <c r="F53" s="4" t="s">
        <v>85</v>
      </c>
      <c r="G53" s="4" t="s">
        <v>85</v>
      </c>
      <c r="H53" s="2"/>
    </row>
    <row r="54" spans="1:8" s="60" customFormat="1" ht="67.349999999999994" customHeight="1" x14ac:dyDescent="0.25">
      <c r="A54" s="1" t="s">
        <v>124</v>
      </c>
      <c r="B54" s="2" t="s">
        <v>125</v>
      </c>
      <c r="C54" s="3"/>
      <c r="D54" s="3"/>
      <c r="E54" s="3" t="s">
        <v>15</v>
      </c>
      <c r="F54" s="4" t="s">
        <v>85</v>
      </c>
      <c r="G54" s="4" t="s">
        <v>85</v>
      </c>
      <c r="H54" s="2"/>
    </row>
    <row r="55" spans="1:8" x14ac:dyDescent="0.25">
      <c r="A55" s="1" t="s">
        <v>126</v>
      </c>
      <c r="B55" s="2" t="s">
        <v>58</v>
      </c>
      <c r="C55" s="3"/>
      <c r="D55" s="3"/>
      <c r="E55" s="3" t="s">
        <v>15</v>
      </c>
      <c r="F55" s="4" t="s">
        <v>85</v>
      </c>
      <c r="G55" s="4" t="s">
        <v>85</v>
      </c>
      <c r="H55" s="2"/>
    </row>
    <row r="56" spans="1:8" x14ac:dyDescent="0.25">
      <c r="A56" s="1" t="s">
        <v>72</v>
      </c>
      <c r="B56" s="2" t="s">
        <v>60</v>
      </c>
      <c r="C56" s="3"/>
      <c r="D56" s="3"/>
      <c r="E56" s="3" t="s">
        <v>15</v>
      </c>
      <c r="F56" s="4" t="s">
        <v>85</v>
      </c>
      <c r="G56" s="4" t="s">
        <v>85</v>
      </c>
      <c r="H56" s="2"/>
    </row>
    <row r="57" spans="1:8" s="60" customFormat="1" ht="120" x14ac:dyDescent="0.25">
      <c r="A57" s="1" t="s">
        <v>68</v>
      </c>
      <c r="B57" s="2" t="s">
        <v>168</v>
      </c>
      <c r="C57" s="3" t="s">
        <v>61</v>
      </c>
      <c r="D57" s="3" t="s">
        <v>65</v>
      </c>
      <c r="E57" s="3" t="s">
        <v>15</v>
      </c>
      <c r="F57" s="4" t="s">
        <v>85</v>
      </c>
      <c r="G57" s="4" t="s">
        <v>85</v>
      </c>
      <c r="H57" s="2"/>
    </row>
    <row r="58" spans="1:8" s="60" customFormat="1" ht="75" x14ac:dyDescent="0.25">
      <c r="A58" s="1">
        <v>633.1</v>
      </c>
      <c r="B58" s="2" t="s">
        <v>63</v>
      </c>
      <c r="C58" s="3"/>
      <c r="D58" s="3" t="s">
        <v>64</v>
      </c>
      <c r="E58" s="3" t="s">
        <v>15</v>
      </c>
      <c r="F58" s="4" t="s">
        <v>85</v>
      </c>
      <c r="G58" s="4" t="s">
        <v>85</v>
      </c>
      <c r="H58" s="2"/>
    </row>
    <row r="59" spans="1:8" s="62" customFormat="1" ht="30" x14ac:dyDescent="0.25">
      <c r="A59" s="1">
        <v>638.13</v>
      </c>
      <c r="B59" s="2" t="s">
        <v>84</v>
      </c>
      <c r="C59" s="3" t="s">
        <v>86</v>
      </c>
      <c r="D59" s="3"/>
      <c r="E59" s="3" t="s">
        <v>15</v>
      </c>
      <c r="F59" s="4" t="s">
        <v>85</v>
      </c>
      <c r="G59" s="4" t="s">
        <v>85</v>
      </c>
      <c r="H59" s="2"/>
    </row>
    <row r="60" spans="1:8" s="62" customFormat="1" ht="30" x14ac:dyDescent="0.25">
      <c r="A60" s="1">
        <v>651</v>
      </c>
      <c r="B60" s="2" t="s">
        <v>13</v>
      </c>
      <c r="C60" s="3"/>
      <c r="D60" s="3" t="s">
        <v>103</v>
      </c>
      <c r="E60" s="3" t="s">
        <v>15</v>
      </c>
      <c r="F60" s="4">
        <v>3</v>
      </c>
      <c r="G60" s="4" t="s">
        <v>85</v>
      </c>
      <c r="H60" s="2">
        <v>11</v>
      </c>
    </row>
    <row r="61" spans="1:8" s="62" customFormat="1" ht="60" x14ac:dyDescent="0.25">
      <c r="A61" s="1">
        <v>652</v>
      </c>
      <c r="B61" s="2" t="s">
        <v>37</v>
      </c>
      <c r="C61" s="3"/>
      <c r="D61" s="3" t="s">
        <v>136</v>
      </c>
      <c r="E61" s="3" t="s">
        <v>15</v>
      </c>
      <c r="F61" s="4">
        <v>4</v>
      </c>
      <c r="G61" s="4" t="s">
        <v>85</v>
      </c>
      <c r="H61" s="2">
        <v>7</v>
      </c>
    </row>
    <row r="62" spans="1:8" s="63" customFormat="1" ht="75" x14ac:dyDescent="0.25">
      <c r="A62" s="1">
        <v>655</v>
      </c>
      <c r="B62" s="2" t="s">
        <v>39</v>
      </c>
      <c r="C62" s="3"/>
      <c r="D62" s="3" t="s">
        <v>106</v>
      </c>
      <c r="E62" s="3" t="s">
        <v>15</v>
      </c>
      <c r="F62" s="4">
        <v>6</v>
      </c>
      <c r="G62" s="4" t="s">
        <v>85</v>
      </c>
      <c r="H62" s="2">
        <v>9</v>
      </c>
    </row>
    <row r="63" spans="1:8" s="63" customFormat="1" x14ac:dyDescent="0.25">
      <c r="A63" s="1">
        <v>657</v>
      </c>
      <c r="B63" s="2" t="s">
        <v>41</v>
      </c>
      <c r="C63" s="3" t="s">
        <v>131</v>
      </c>
      <c r="D63" s="3"/>
      <c r="E63" s="3" t="s">
        <v>15</v>
      </c>
      <c r="F63" s="4">
        <v>3</v>
      </c>
      <c r="G63" s="4" t="s">
        <v>85</v>
      </c>
      <c r="H63" s="2">
        <v>11</v>
      </c>
    </row>
    <row r="64" spans="1:8" s="64" customFormat="1" ht="30" x14ac:dyDescent="0.25">
      <c r="A64" s="35">
        <v>659.4</v>
      </c>
      <c r="B64" s="42" t="s">
        <v>161</v>
      </c>
      <c r="C64" s="33" t="s">
        <v>132</v>
      </c>
      <c r="D64" s="33"/>
      <c r="E64" s="33" t="s">
        <v>15</v>
      </c>
      <c r="F64" s="34">
        <f>$G$3*5</f>
        <v>15</v>
      </c>
      <c r="G64" s="34" t="s">
        <v>85</v>
      </c>
      <c r="H64" s="32">
        <v>0</v>
      </c>
    </row>
    <row r="65" spans="1:8" s="65" customFormat="1" ht="30" x14ac:dyDescent="0.25">
      <c r="A65" s="35">
        <v>662</v>
      </c>
      <c r="B65" s="32" t="s">
        <v>140</v>
      </c>
      <c r="C65" s="33" t="s">
        <v>132</v>
      </c>
      <c r="D65" s="33" t="s">
        <v>170</v>
      </c>
      <c r="E65" s="33" t="s">
        <v>15</v>
      </c>
      <c r="F65" s="34">
        <f>$G$3*3</f>
        <v>9</v>
      </c>
      <c r="G65" s="34" t="s">
        <v>85</v>
      </c>
      <c r="H65" s="32">
        <v>0</v>
      </c>
    </row>
    <row r="66" spans="1:8" s="65" customFormat="1" ht="30" x14ac:dyDescent="0.25">
      <c r="A66" s="35">
        <v>663</v>
      </c>
      <c r="B66" s="32" t="s">
        <v>28</v>
      </c>
      <c r="C66" s="33" t="s">
        <v>132</v>
      </c>
      <c r="D66" s="33" t="s">
        <v>170</v>
      </c>
      <c r="E66" s="33" t="s">
        <v>15</v>
      </c>
      <c r="F66" s="34">
        <f>$G$3*3</f>
        <v>9</v>
      </c>
      <c r="G66" s="34" t="s">
        <v>85</v>
      </c>
      <c r="H66" s="32">
        <v>0</v>
      </c>
    </row>
    <row r="67" spans="1:8" s="64" customFormat="1" ht="30" x14ac:dyDescent="0.25">
      <c r="A67" s="35">
        <v>664</v>
      </c>
      <c r="B67" s="32" t="s">
        <v>141</v>
      </c>
      <c r="C67" s="33" t="s">
        <v>132</v>
      </c>
      <c r="D67" s="33" t="s">
        <v>170</v>
      </c>
      <c r="E67" s="33" t="s">
        <v>15</v>
      </c>
      <c r="F67" s="34">
        <f>$G$3*3</f>
        <v>9</v>
      </c>
      <c r="G67" s="34" t="s">
        <v>85</v>
      </c>
      <c r="H67" s="32">
        <v>0</v>
      </c>
    </row>
    <row r="68" spans="1:8" s="64" customFormat="1" ht="25.35" customHeight="1" x14ac:dyDescent="0.25">
      <c r="A68" s="35">
        <v>665</v>
      </c>
      <c r="B68" s="32" t="s">
        <v>142</v>
      </c>
      <c r="C68" s="33" t="s">
        <v>132</v>
      </c>
      <c r="D68" s="33" t="s">
        <v>170</v>
      </c>
      <c r="E68" s="33" t="s">
        <v>15</v>
      </c>
      <c r="F68" s="34">
        <f>$G$3*3</f>
        <v>9</v>
      </c>
      <c r="G68" s="34" t="s">
        <v>85</v>
      </c>
      <c r="H68" s="32">
        <v>0</v>
      </c>
    </row>
    <row r="69" spans="1:8" s="64" customFormat="1" ht="30" customHeight="1" x14ac:dyDescent="0.25">
      <c r="A69" s="28">
        <v>667</v>
      </c>
      <c r="B69" s="29" t="s">
        <v>108</v>
      </c>
      <c r="C69" s="30" t="s">
        <v>132</v>
      </c>
      <c r="D69" s="30" t="s">
        <v>171</v>
      </c>
      <c r="E69" s="30" t="s">
        <v>15</v>
      </c>
      <c r="F69" s="31">
        <f>$G$3*3</f>
        <v>9</v>
      </c>
      <c r="G69" s="31" t="s">
        <v>85</v>
      </c>
      <c r="H69" s="29">
        <f>$G$3*9</f>
        <v>27</v>
      </c>
    </row>
    <row r="70" spans="1:8" s="65" customFormat="1" ht="45" x14ac:dyDescent="0.25">
      <c r="A70" s="28">
        <v>668</v>
      </c>
      <c r="B70" s="29" t="s">
        <v>109</v>
      </c>
      <c r="C70" s="30" t="s">
        <v>132</v>
      </c>
      <c r="D70" s="30" t="s">
        <v>162</v>
      </c>
      <c r="E70" s="30" t="s">
        <v>15</v>
      </c>
      <c r="F70" s="31">
        <f>3*$G$3</f>
        <v>9</v>
      </c>
      <c r="G70" s="31" t="s">
        <v>85</v>
      </c>
      <c r="H70" s="29">
        <f>$G$3*5</f>
        <v>15</v>
      </c>
    </row>
    <row r="71" spans="1:8" s="65" customFormat="1" ht="74.45" customHeight="1" x14ac:dyDescent="0.25">
      <c r="A71" s="28">
        <v>672</v>
      </c>
      <c r="B71" s="29" t="s">
        <v>149</v>
      </c>
      <c r="C71" s="30" t="s">
        <v>132</v>
      </c>
      <c r="D71" s="30" t="s">
        <v>150</v>
      </c>
      <c r="E71" s="30" t="s">
        <v>15</v>
      </c>
      <c r="F71" s="31">
        <f>$G$3*3</f>
        <v>9</v>
      </c>
      <c r="G71" s="31" t="s">
        <v>85</v>
      </c>
      <c r="H71" s="29">
        <f>$G$3*5</f>
        <v>15</v>
      </c>
    </row>
    <row r="72" spans="1:8" s="65" customFormat="1" ht="75" x14ac:dyDescent="0.25">
      <c r="A72" s="28">
        <v>661</v>
      </c>
      <c r="B72" s="29" t="s">
        <v>163</v>
      </c>
      <c r="C72" s="30" t="s">
        <v>132</v>
      </c>
      <c r="D72" s="30" t="s">
        <v>169</v>
      </c>
      <c r="E72" s="30" t="s">
        <v>15</v>
      </c>
      <c r="F72" s="31">
        <f>$G$3*3</f>
        <v>9</v>
      </c>
      <c r="G72" s="31" t="s">
        <v>85</v>
      </c>
      <c r="H72" s="29">
        <f>$G$3*13</f>
        <v>39</v>
      </c>
    </row>
    <row r="73" spans="1:8" s="64" customFormat="1" ht="56.45" customHeight="1" x14ac:dyDescent="0.25">
      <c r="A73" s="28">
        <v>2518</v>
      </c>
      <c r="B73" s="29" t="s">
        <v>164</v>
      </c>
      <c r="C73" s="30" t="s">
        <v>132</v>
      </c>
      <c r="D73" s="30" t="s">
        <v>165</v>
      </c>
      <c r="E73" s="30" t="s">
        <v>15</v>
      </c>
      <c r="F73" s="31">
        <f>$G$3*3</f>
        <v>9</v>
      </c>
      <c r="G73" s="31">
        <f>$G$3*9</f>
        <v>27</v>
      </c>
      <c r="H73" s="29">
        <f>$G$3*7</f>
        <v>21</v>
      </c>
    </row>
  </sheetData>
  <autoFilter ref="A11:H71" xr:uid="{D4213487-AED8-4887-B9CF-649C312B76D8}"/>
  <sortState xmlns:xlrd2="http://schemas.microsoft.com/office/spreadsheetml/2017/richdata2" ref="A12:H73">
    <sortCondition sortBy="cellColor" ref="E12:E73" dxfId="5"/>
    <sortCondition sortBy="cellColor" ref="E12:E73" dxfId="4"/>
    <sortCondition sortBy="cellColor" ref="E12:E73" dxfId="3"/>
    <sortCondition sortBy="cellColor" ref="E12:E73" dxfId="2"/>
    <sortCondition sortBy="cellColor" ref="E12:E73" dxfId="1"/>
    <sortCondition sortBy="cellColor" ref="E12:E73" dxfId="0"/>
  </sortState>
  <mergeCells count="4">
    <mergeCell ref="A1:H1"/>
    <mergeCell ref="C4:D4"/>
    <mergeCell ref="E4:F4"/>
    <mergeCell ref="G4:H4"/>
  </mergeCells>
  <pageMargins left="0.7" right="0.7" top="0.75" bottom="0.75" header="0.3" footer="0.3"/>
  <pageSetup paperSize="5" scale="74" fitToHeight="0" orientation="landscape" r:id="rId1"/>
  <headerFooter>
    <oddHeader>&amp;C&amp;"-,Bold"Book of Discipline Requirements
to Annual Conference Structures</oddHead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80e0d1-4dbd-4542-89e5-fd074a7b02db">
      <Terms xmlns="http://schemas.microsoft.com/office/infopath/2007/PartnerControls"/>
    </lcf76f155ced4ddcb4097134ff3c332f>
    <TaxCatchAll xmlns="e7a7630d-e06a-4ff6-89d2-62248cd3ae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63B2D6BB45DF4E8D992DC44F36B21F" ma:contentTypeVersion="18" ma:contentTypeDescription="Create a new document." ma:contentTypeScope="" ma:versionID="050d14fd73d3dd5205eed1c410dde214">
  <xsd:schema xmlns:xsd="http://www.w3.org/2001/XMLSchema" xmlns:xs="http://www.w3.org/2001/XMLSchema" xmlns:p="http://schemas.microsoft.com/office/2006/metadata/properties" xmlns:ns2="1680e0d1-4dbd-4542-89e5-fd074a7b02db" xmlns:ns3="e7a7630d-e06a-4ff6-89d2-62248cd3ae75" targetNamespace="http://schemas.microsoft.com/office/2006/metadata/properties" ma:root="true" ma:fieldsID="f88719b68364da89240ab4e45c919785" ns2:_="" ns3:_="">
    <xsd:import namespace="1680e0d1-4dbd-4542-89e5-fd074a7b02db"/>
    <xsd:import namespace="e7a7630d-e06a-4ff6-89d2-62248cd3ae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0e0d1-4dbd-4542-89e5-fd074a7b0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d42994f-1c13-4cfd-863f-b3077efb2f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7630d-e06a-4ff6-89d2-62248cd3ae7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6e0e28f-e071-439a-a648-50513e1f8946}" ma:internalName="TaxCatchAll" ma:showField="CatchAllData" ma:web="e7a7630d-e06a-4ff6-89d2-62248cd3ae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6D1A16-AEF4-4313-8743-1904A9585A19}">
  <ds:schemaRefs>
    <ds:schemaRef ds:uri="http://schemas.microsoft.com/office/2006/metadata/properties"/>
    <ds:schemaRef ds:uri="http://schemas.microsoft.com/office/infopath/2007/PartnerControls"/>
    <ds:schemaRef ds:uri="1680e0d1-4dbd-4542-89e5-fd074a7b02db"/>
    <ds:schemaRef ds:uri="e7a7630d-e06a-4ff6-89d2-62248cd3ae75"/>
  </ds:schemaRefs>
</ds:datastoreItem>
</file>

<file path=customXml/itemProps2.xml><?xml version="1.0" encoding="utf-8"?>
<ds:datastoreItem xmlns:ds="http://schemas.openxmlformats.org/officeDocument/2006/customXml" ds:itemID="{0E17A452-9571-470E-B4A5-7D0F202CE9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48B9D-1CC5-4B4D-9E0E-34372B850A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80e0d1-4dbd-4542-89e5-fd074a7b02db"/>
    <ds:schemaRef ds:uri="e7a7630d-e06a-4ff6-89d2-62248cd3a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Lonnie Chafin</dc:creator>
  <cp:lastModifiedBy>Jodi Chadwell</cp:lastModifiedBy>
  <cp:lastPrinted>2025-10-14T14:34:00Z</cp:lastPrinted>
  <dcterms:created xsi:type="dcterms:W3CDTF">2025-02-13T17:34:42Z</dcterms:created>
  <dcterms:modified xsi:type="dcterms:W3CDTF">2025-10-16T17:34:36Z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0x010100E463B2D6BB45DF4E8D992DC44F36B21F</vt:lpwstr>
  </property>
  <property fmtid="{D5CDD505-2E9C-101B-9397-08002B2CF9AE}" pid="3" name="MediaServiceImageTags">
    <vt:lpwstr/>
  </property>
</Properties>
</file>